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imac/Desktop/"/>
    </mc:Choice>
  </mc:AlternateContent>
  <xr:revisionPtr revIDLastSave="0" documentId="13_ncr:1_{E2006611-E766-3540-A3D6-50938D382F0E}" xr6:coauthVersionLast="47" xr6:coauthVersionMax="47" xr10:uidLastSave="{00000000-0000-0000-0000-000000000000}"/>
  <bookViews>
    <workbookView xWindow="0" yWindow="500" windowWidth="40960" windowHeight="20860" xr2:uid="{00000000-000D-0000-FFFF-FFFF00000000}"/>
  </bookViews>
  <sheets>
    <sheet name="فاکتور فروش" sheetId="1" r:id="rId1"/>
    <sheet name="لیست کالاها" sheetId="2" r:id="rId2"/>
  </sheets>
  <definedNames>
    <definedName name="_xlnm.Print_Area" localSheetId="0">'فاکتور فروش'!$A$4:$J$28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F20" i="1"/>
  <c r="I20" i="1" s="1"/>
  <c r="E20" i="1"/>
  <c r="B20" i="1"/>
  <c r="F19" i="1"/>
  <c r="I19" i="1" s="1"/>
  <c r="E19" i="1"/>
  <c r="B19" i="1"/>
  <c r="F18" i="1"/>
  <c r="I18" i="1" s="1"/>
  <c r="E18" i="1"/>
  <c r="B18" i="1"/>
  <c r="F17" i="1"/>
  <c r="I17" i="1" s="1"/>
  <c r="E17" i="1"/>
  <c r="B17" i="1"/>
  <c r="F16" i="1"/>
  <c r="I16" i="1" s="1"/>
  <c r="E16" i="1"/>
  <c r="B16" i="1"/>
  <c r="F15" i="1"/>
  <c r="I15" i="1" s="1"/>
  <c r="E15" i="1"/>
  <c r="B15" i="1"/>
  <c r="F14" i="1"/>
  <c r="I14" i="1" s="1"/>
  <c r="E14" i="1"/>
  <c r="B14" i="1"/>
  <c r="F13" i="1"/>
  <c r="I13" i="1" s="1"/>
  <c r="E13" i="1"/>
  <c r="B13" i="1"/>
  <c r="F12" i="1"/>
  <c r="I12" i="1" s="1"/>
  <c r="E12" i="1"/>
  <c r="B12" i="1"/>
  <c r="F11" i="1"/>
  <c r="I23" i="1" s="1"/>
  <c r="E11" i="1"/>
  <c r="B11" i="1"/>
  <c r="I11" i="1" l="1"/>
  <c r="I26" i="1" s="1"/>
  <c r="I22" i="1"/>
  <c r="I24" i="1" s="1"/>
  <c r="I25" i="1" s="1"/>
</calcChain>
</file>

<file path=xl/sharedStrings.xml><?xml version="1.0" encoding="utf-8"?>
<sst xmlns="http://schemas.openxmlformats.org/spreadsheetml/2006/main" count="103" uniqueCount="75">
  <si>
    <t>فاکتور فروش</t>
  </si>
  <si>
    <t>قالب آموزشی قابل ویرایش اکسل؛ دارای لیست کشویی کالا، فرمول تخفیف، مالیات و خروجی آماده چاپ</t>
  </si>
  <si>
    <t>اطلاعات فروشنده</t>
  </si>
  <si>
    <t>🛒
فروشگاه تک
عرضه‌کننده کالا و خدمات</t>
  </si>
  <si>
    <t>اطلاعات فاکتور</t>
  </si>
  <si>
    <t>فروشگاه تک</t>
  </si>
  <si>
    <t>نام فروشگاه:</t>
  </si>
  <si>
    <t>1403-0015</t>
  </si>
  <si>
    <t>شماره فاکتور:</t>
  </si>
  <si>
    <t>021-12345678</t>
  </si>
  <si>
    <t>شماره تماس:</t>
  </si>
  <si>
    <t>1403/03/25</t>
  </si>
  <si>
    <t>تاریخ صدور:</t>
  </si>
  <si>
    <t>تهران - خیابان آزادی - پلاک ۱۲۳</t>
  </si>
  <si>
    <t>آدرس:</t>
  </si>
  <si>
    <t>شرکت نمونه</t>
  </si>
  <si>
    <t>نام مشتری:</t>
  </si>
  <si>
    <t>123456789012</t>
  </si>
  <si>
    <t>کد اقتصادی:</t>
  </si>
  <si>
    <t>09123456789</t>
  </si>
  <si>
    <t>شماره تماس مشتری:</t>
  </si>
  <si>
    <t>ردیف</t>
  </si>
  <si>
    <t>کد کالا</t>
  </si>
  <si>
    <t>شرح کالا یا خدمت</t>
  </si>
  <si>
    <t>تعداد</t>
  </si>
  <si>
    <t>واحد</t>
  </si>
  <si>
    <t>قیمت واحد (تومان)</t>
  </si>
  <si>
    <t>تخفیف (%)</t>
  </si>
  <si>
    <t>مالیات (%)</t>
  </si>
  <si>
    <t>مبلغ کل (تومان)</t>
  </si>
  <si>
    <t>موس بی‌سیم</t>
  </si>
  <si>
    <t>کیبورد سیمی</t>
  </si>
  <si>
    <t>هدفون</t>
  </si>
  <si>
    <t>فلش مموری ۳۲ گیگ</t>
  </si>
  <si>
    <t>اسپیکر بلوتوثی</t>
  </si>
  <si>
    <t>وبکم</t>
  </si>
  <si>
    <t>نصب نرم‌افزار</t>
  </si>
  <si>
    <t>کابل HDMI</t>
  </si>
  <si>
    <t>توضیحات و شرایط پرداخت</t>
  </si>
  <si>
    <t>جمع مبلغ قبل از تخفیف</t>
  </si>
  <si>
    <t>با تشکر از اعتماد شما</t>
  </si>
  <si>
    <t>مجموع تخفیف ردیف‌ها</t>
  </si>
  <si>
    <t>شرایط پرداخت: نقدی یا کارت به کارت</t>
  </si>
  <si>
    <t>مبلغ بعد از تخفیف</t>
  </si>
  <si>
    <t>شماره حساب: 6037-9975-1234-5678</t>
  </si>
  <si>
    <t>مجموع مالیات</t>
  </si>
  <si>
    <t>مهلت پرداخت: تا ۷ روز کاری</t>
  </si>
  <si>
    <t>مبلغ قابل پرداخت</t>
  </si>
  <si>
    <t>امضا و مهر: ................................</t>
  </si>
  <si>
    <t>تاریخ روز سیستم</t>
  </si>
  <si>
    <t>نام کالا یا خدمت</t>
  </si>
  <si>
    <t>راهنمای استفاده</t>
  </si>
  <si>
    <t>عدد</t>
  </si>
  <si>
    <t>۱</t>
  </si>
  <si>
    <t>نام کالاها را در ستون «شرح کالا یا خدمت» شیت فاکتور از لیست کشویی انتخاب کنید.</t>
  </si>
  <si>
    <t>۲</t>
  </si>
  <si>
    <t>تعداد، درصد تخفیف و مالیات را وارد کنید؛ قیمت و مبلغ کل خودکار محاسبه می‌شود.</t>
  </si>
  <si>
    <t>۳</t>
  </si>
  <si>
    <t>برای افزودن محصول جدید، اطلاعات آن را در همین شیت و در ردیف‌های بعدی وارد کنید.</t>
  </si>
  <si>
    <t>۴</t>
  </si>
  <si>
    <t>قبل از ارسال، از فاکتور خروجی PDF بگیرید.</t>
  </si>
  <si>
    <t>پایه خنک کننده لپ تاپ</t>
  </si>
  <si>
    <t>ماوس پد</t>
  </si>
  <si>
    <t>خدمت</t>
  </si>
  <si>
    <t>پشتیبانی فنی</t>
  </si>
  <si>
    <t>ساعت</t>
  </si>
  <si>
    <t>طراحی فایل اکسل</t>
  </si>
  <si>
    <t>پرینتر حرارتی</t>
  </si>
  <si>
    <t>کارتریج</t>
  </si>
  <si>
    <t>هارد اکسترنال</t>
  </si>
  <si>
    <t>رم ۸ گیگ</t>
  </si>
  <si>
    <t>مانیتور</t>
  </si>
  <si>
    <t>مودم</t>
  </si>
  <si>
    <t>نصب شبکه</t>
  </si>
  <si>
    <t>آموزش کار با نرم‌افزار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</si>
</sst>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>
    <font>
      <sz val="11"/>
      <name val="Carlito"/>
    </font>
    <font>
      <b/>
      <sz val="22"/>
      <color rgb="FFFFFFFF"/>
      <name val="B Nazanin"/>
    </font>
    <font>
      <sz val="11"/>
      <color rgb="FF374151"/>
      <name val="B Nazanin"/>
    </font>
    <font>
      <b/>
      <sz val="12"/>
      <color rgb="FF111827"/>
      <name val="B Nazanin"/>
    </font>
    <font>
      <sz val="12"/>
      <color rgb="FF111827"/>
      <name val="B Nazanin"/>
    </font>
    <font>
      <b/>
      <sz val="13"/>
      <color rgb="FF1F4E78"/>
      <name val="B Nazanin"/>
    </font>
    <font>
      <b/>
      <sz val="14"/>
      <color rgb="FF111827"/>
      <name val="B Nazanin"/>
    </font>
    <font>
      <b/>
      <sz val="12"/>
      <color rgb="FFFFFFFF"/>
      <name val="B Nazanin"/>
    </font>
  </fonts>
  <fills count="1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E2F0D9"/>
      </patternFill>
    </fill>
    <fill>
      <patternFill patternType="solid">
        <fgColor rgb="FFEDF6E7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FFF7DD"/>
      </patternFill>
    </fill>
    <fill>
      <patternFill patternType="solid">
        <fgColor rgb="FFD9EAF7"/>
      </patternFill>
    </fill>
    <fill>
      <patternFill patternType="solid">
        <fgColor rgb="FFFFFDF3"/>
      </patternFill>
    </fill>
    <fill>
      <patternFill patternType="solid">
        <fgColor rgb="FFF3F4F6"/>
      </patternFill>
    </fill>
    <fill>
      <patternFill patternType="solid">
        <fgColor rgb="FFF8FAFC"/>
      </patternFill>
    </fill>
    <fill>
      <patternFill patternType="solid">
        <fgColor rgb="FFC6E0B4"/>
      </patternFill>
    </fill>
    <fill>
      <patternFill patternType="solid">
        <fgColor rgb="FFFCE4D6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0" fillId="0" borderId="13" xfId="0" applyBorder="1"/>
    <xf numFmtId="0" fontId="0" fillId="0" borderId="12" xfId="0" applyBorder="1"/>
    <xf numFmtId="0" fontId="1" fillId="2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3" borderId="12" xfId="0" applyFont="1" applyFill="1" applyBorder="1" applyAlignment="1">
      <alignment horizontal="center" vertical="center"/>
    </xf>
    <xf numFmtId="0" fontId="0" fillId="0" borderId="0" xfId="0"/>
    <xf numFmtId="0" fontId="0" fillId="0" borderId="13" xfId="0" applyBorder="1"/>
    <xf numFmtId="0" fontId="3" fillId="7" borderId="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3" fontId="4" fillId="11" borderId="14" xfId="0" applyNumberFormat="1" applyFont="1" applyFill="1" applyBorder="1" applyAlignment="1">
      <alignment horizontal="center" vertical="center" wrapText="1"/>
    </xf>
    <xf numFmtId="1" fontId="4" fillId="10" borderId="14" xfId="0" applyNumberFormat="1" applyFont="1" applyFill="1" applyBorder="1" applyAlignment="1">
      <alignment horizontal="center" vertical="center" wrapText="1"/>
    </xf>
    <xf numFmtId="3" fontId="4" fillId="12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/>
    </xf>
    <xf numFmtId="0" fontId="6" fillId="13" borderId="14" xfId="0" applyFont="1" applyFill="1" applyBorder="1" applyAlignment="1">
      <alignment horizontal="right" vertical="center"/>
    </xf>
    <xf numFmtId="3" fontId="6" fillId="13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0" fontId="0" fillId="0" borderId="14" xfId="0" applyBorder="1"/>
    <xf numFmtId="0" fontId="4" fillId="0" borderId="14" xfId="0" applyFont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sTable" displayName="ProductsTable" ref="A1:D21" headerRowDxfId="2" dataDxfId="0" totalsRowDxfId="1" headerRowBorderDxfId="7" tableBorderDxfId="8">
  <tableColumns count="4">
    <tableColumn id="1" xr3:uid="{00000000-0010-0000-0000-000001000000}" name="کد کالا" dataDxfId="6"/>
    <tableColumn id="2" xr3:uid="{00000000-0010-0000-0000-000002000000}" name="نام کالا یا خدمت" dataDxfId="5"/>
    <tableColumn id="3" xr3:uid="{00000000-0010-0000-0000-000003000000}" name="واحد" dataDxfId="4"/>
    <tableColumn id="4" xr3:uid="{00000000-0010-0000-0000-000004000000}" name="قیمت واحد (تومان)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HermesLearnInvoice">
  <a:themeElements>
    <a:clrScheme name="HermesLearnInvoice">
      <a:dk1>
        <a:srgbClr val="111827"/>
      </a:dk1>
      <a:lt1>
        <a:srgbClr val="FFFFFF"/>
      </a:lt1>
      <a:dk2>
        <a:srgbClr val="0E2841"/>
      </a:dk2>
      <a:lt2>
        <a:srgbClr val="F3F6FB"/>
      </a:lt2>
      <a:accent1>
        <a:srgbClr val="2F5597"/>
      </a:accent1>
      <a:accent2>
        <a:srgbClr val="70AD47"/>
      </a:accent2>
      <a:accent3>
        <a:srgbClr val="F4B183"/>
      </a:accent3>
      <a:accent4>
        <a:srgbClr val="9E480E"/>
      </a:accent4>
      <a:accent5>
        <a:srgbClr val="5B9BD5"/>
      </a:accent5>
      <a:accent6>
        <a:srgbClr val="A9D18E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HermesLearnInvo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rightToLeft="1" tabSelected="1" topLeftCell="A4" workbookViewId="0">
      <selection activeCell="J4" sqref="A4:J28"/>
    </sheetView>
  </sheetViews>
  <sheetFormatPr baseColWidth="10" defaultColWidth="8.83203125" defaultRowHeight="15"/>
  <cols>
    <col min="1" max="1" width="8" customWidth="1"/>
    <col min="2" max="2" width="12" customWidth="1"/>
    <col min="3" max="3" width="26" customWidth="1"/>
    <col min="4" max="4" width="16.83203125" customWidth="1"/>
    <col min="5" max="5" width="18.33203125" customWidth="1"/>
    <col min="6" max="6" width="19.1640625" customWidth="1"/>
    <col min="7" max="7" width="13.5" customWidth="1"/>
    <col min="8" max="8" width="11" customWidth="1"/>
    <col min="9" max="9" width="20" customWidth="1"/>
  </cols>
  <sheetData>
    <row r="1" spans="1:9" ht="45.25" customHeight="1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ht="29.25" customHeight="1">
      <c r="A2" s="13" t="s">
        <v>1</v>
      </c>
      <c r="B2" s="14"/>
      <c r="C2" s="14"/>
      <c r="D2" s="14"/>
      <c r="E2" s="14"/>
      <c r="F2" s="14"/>
      <c r="G2" s="14"/>
      <c r="H2" s="14"/>
      <c r="I2" s="15"/>
    </row>
    <row r="3" spans="1:9">
      <c r="A3" s="9"/>
      <c r="I3" s="8"/>
    </row>
    <row r="4" spans="1:9" ht="32" customHeight="1">
      <c r="A4" s="33" t="s">
        <v>2</v>
      </c>
      <c r="B4" s="29"/>
      <c r="C4" s="29"/>
      <c r="D4" s="29"/>
      <c r="E4" s="35" t="s">
        <v>3</v>
      </c>
      <c r="F4" s="31" t="s">
        <v>4</v>
      </c>
      <c r="G4" s="29"/>
      <c r="H4" s="29"/>
      <c r="I4" s="29"/>
    </row>
    <row r="5" spans="1:9" ht="32" customHeight="1">
      <c r="A5" s="30" t="s">
        <v>5</v>
      </c>
      <c r="B5" s="30"/>
      <c r="C5" s="30"/>
      <c r="D5" s="34" t="s">
        <v>6</v>
      </c>
      <c r="E5" s="29"/>
      <c r="F5" s="30" t="s">
        <v>7</v>
      </c>
      <c r="G5" s="30"/>
      <c r="H5" s="32" t="s">
        <v>8</v>
      </c>
      <c r="I5" s="32"/>
    </row>
    <row r="6" spans="1:9" ht="32" customHeight="1">
      <c r="A6" s="30" t="s">
        <v>9</v>
      </c>
      <c r="B6" s="30"/>
      <c r="C6" s="30"/>
      <c r="D6" s="34" t="s">
        <v>10</v>
      </c>
      <c r="E6" s="29"/>
      <c r="F6" s="30" t="s">
        <v>11</v>
      </c>
      <c r="G6" s="30"/>
      <c r="H6" s="32" t="s">
        <v>12</v>
      </c>
      <c r="I6" s="32"/>
    </row>
    <row r="7" spans="1:9" ht="32" customHeight="1">
      <c r="A7" s="30" t="s">
        <v>13</v>
      </c>
      <c r="B7" s="30"/>
      <c r="C7" s="30"/>
      <c r="D7" s="34" t="s">
        <v>14</v>
      </c>
      <c r="E7" s="29"/>
      <c r="F7" s="30" t="s">
        <v>15</v>
      </c>
      <c r="G7" s="30"/>
      <c r="H7" s="32" t="s">
        <v>16</v>
      </c>
      <c r="I7" s="32"/>
    </row>
    <row r="8" spans="1:9" ht="32" customHeight="1">
      <c r="A8" s="30" t="s">
        <v>17</v>
      </c>
      <c r="B8" s="30"/>
      <c r="C8" s="30"/>
      <c r="D8" s="34" t="s">
        <v>18</v>
      </c>
      <c r="E8" s="29"/>
      <c r="F8" s="30" t="s">
        <v>19</v>
      </c>
      <c r="G8" s="30"/>
      <c r="H8" s="32" t="s">
        <v>20</v>
      </c>
      <c r="I8" s="32"/>
    </row>
    <row r="9" spans="1:9">
      <c r="A9" s="9"/>
      <c r="I9" s="8"/>
    </row>
    <row r="10" spans="1:9" ht="37.25" customHeight="1">
      <c r="A10" s="36" t="s">
        <v>21</v>
      </c>
      <c r="B10" s="36" t="s">
        <v>22</v>
      </c>
      <c r="C10" s="36" t="s">
        <v>23</v>
      </c>
      <c r="D10" s="36" t="s">
        <v>24</v>
      </c>
      <c r="E10" s="36" t="s">
        <v>25</v>
      </c>
      <c r="F10" s="36" t="s">
        <v>26</v>
      </c>
      <c r="G10" s="36" t="s">
        <v>27</v>
      </c>
      <c r="H10" s="36" t="s">
        <v>28</v>
      </c>
      <c r="I10" s="36" t="s">
        <v>29</v>
      </c>
    </row>
    <row r="11" spans="1:9" ht="30.75" customHeight="1">
      <c r="A11" s="17">
        <v>1</v>
      </c>
      <c r="B11" s="18">
        <f>IFERROR(INDEX('لیست کالاها'!$A$2:$A$21,MATCH(C11,'لیست کالاها'!$B$2:$B$21,0)),"")</f>
        <v>1001</v>
      </c>
      <c r="C11" s="19" t="s">
        <v>30</v>
      </c>
      <c r="D11" s="19">
        <v>2</v>
      </c>
      <c r="E11" s="18" t="str">
        <f>IFERROR(VLOOKUP(C11,'لیست کالاها'!$B$2:$D$21,2,FALSE),"")</f>
        <v>عدد</v>
      </c>
      <c r="F11" s="20">
        <f>IFERROR(VLOOKUP(C11,'لیست کالاها'!$B$2:$D$21,3,FALSE),"")</f>
        <v>450000</v>
      </c>
      <c r="G11" s="21">
        <v>5</v>
      </c>
      <c r="H11" s="21">
        <v>9</v>
      </c>
      <c r="I11" s="22">
        <f t="shared" ref="I11:I20" si="0">IF(OR(D11="",F11=""),"",D11*F11*(1-G11/100)*(1+H11/100))</f>
        <v>931950.00000000012</v>
      </c>
    </row>
    <row r="12" spans="1:9" ht="30.75" customHeight="1">
      <c r="A12" s="17">
        <v>2</v>
      </c>
      <c r="B12" s="18">
        <f>IFERROR(INDEX('لیست کالاها'!$A$2:$A$21,MATCH(C12,'لیست کالاها'!$B$2:$B$21,0)),"")</f>
        <v>1002</v>
      </c>
      <c r="C12" s="19" t="s">
        <v>31</v>
      </c>
      <c r="D12" s="19">
        <v>1</v>
      </c>
      <c r="E12" s="18" t="str">
        <f>IFERROR(VLOOKUP(C12,'لیست کالاها'!$B$2:$D$21,2,FALSE),"")</f>
        <v>عدد</v>
      </c>
      <c r="F12" s="20">
        <f>IFERROR(VLOOKUP(C12,'لیست کالاها'!$B$2:$D$21,3,FALSE),"")</f>
        <v>850000</v>
      </c>
      <c r="G12" s="21">
        <v>5</v>
      </c>
      <c r="H12" s="21">
        <v>9</v>
      </c>
      <c r="I12" s="22">
        <f t="shared" si="0"/>
        <v>880175.00000000012</v>
      </c>
    </row>
    <row r="13" spans="1:9" ht="30.75" customHeight="1">
      <c r="A13" s="17">
        <v>3</v>
      </c>
      <c r="B13" s="18">
        <f>IFERROR(INDEX('لیست کالاها'!$A$2:$A$21,MATCH(C13,'لیست کالاها'!$B$2:$B$21,0)),"")</f>
        <v>1003</v>
      </c>
      <c r="C13" s="19" t="s">
        <v>32</v>
      </c>
      <c r="D13" s="19">
        <v>1</v>
      </c>
      <c r="E13" s="18" t="str">
        <f>IFERROR(VLOOKUP(C13,'لیست کالاها'!$B$2:$D$21,2,FALSE),"")</f>
        <v>عدد</v>
      </c>
      <c r="F13" s="20">
        <f>IFERROR(VLOOKUP(C13,'لیست کالاها'!$B$2:$D$21,3,FALSE),"")</f>
        <v>650000</v>
      </c>
      <c r="G13" s="21">
        <v>0</v>
      </c>
      <c r="H13" s="21">
        <v>9</v>
      </c>
      <c r="I13" s="22">
        <f t="shared" si="0"/>
        <v>708500</v>
      </c>
    </row>
    <row r="14" spans="1:9" ht="30.75" customHeight="1">
      <c r="A14" s="17">
        <v>4</v>
      </c>
      <c r="B14" s="18">
        <f>IFERROR(INDEX('لیست کالاها'!$A$2:$A$21,MATCH(C14,'لیست کالاها'!$B$2:$B$21,0)),"")</f>
        <v>1004</v>
      </c>
      <c r="C14" s="19" t="s">
        <v>33</v>
      </c>
      <c r="D14" s="19">
        <v>3</v>
      </c>
      <c r="E14" s="18" t="str">
        <f>IFERROR(VLOOKUP(C14,'لیست کالاها'!$B$2:$D$21,2,FALSE),"")</f>
        <v>عدد</v>
      </c>
      <c r="F14" s="20">
        <f>IFERROR(VLOOKUP(C14,'لیست کالاها'!$B$2:$D$21,3,FALSE),"")</f>
        <v>350000</v>
      </c>
      <c r="G14" s="21">
        <v>5</v>
      </c>
      <c r="H14" s="21">
        <v>9</v>
      </c>
      <c r="I14" s="22">
        <f t="shared" si="0"/>
        <v>1087275</v>
      </c>
    </row>
    <row r="15" spans="1:9" ht="30.75" customHeight="1">
      <c r="A15" s="17">
        <v>5</v>
      </c>
      <c r="B15" s="18">
        <f>IFERROR(INDEX('لیست کالاها'!$A$2:$A$21,MATCH(C15,'لیست کالاها'!$B$2:$B$21,0)),"")</f>
        <v>1005</v>
      </c>
      <c r="C15" s="19" t="s">
        <v>34</v>
      </c>
      <c r="D15" s="19">
        <v>1</v>
      </c>
      <c r="E15" s="18" t="str">
        <f>IFERROR(VLOOKUP(C15,'لیست کالاها'!$B$2:$D$21,2,FALSE),"")</f>
        <v>عدد</v>
      </c>
      <c r="F15" s="20">
        <f>IFERROR(VLOOKUP(C15,'لیست کالاها'!$B$2:$D$21,3,FALSE),"")</f>
        <v>1250000</v>
      </c>
      <c r="G15" s="21">
        <v>0</v>
      </c>
      <c r="H15" s="21">
        <v>9</v>
      </c>
      <c r="I15" s="22">
        <f t="shared" si="0"/>
        <v>1362500</v>
      </c>
    </row>
    <row r="16" spans="1:9" ht="30.75" customHeight="1">
      <c r="A16" s="17">
        <v>6</v>
      </c>
      <c r="B16" s="18">
        <f>IFERROR(INDEX('لیست کالاها'!$A$2:$A$21,MATCH(C16,'لیست کالاها'!$B$2:$B$21,0)),"")</f>
        <v>1006</v>
      </c>
      <c r="C16" s="19" t="s">
        <v>35</v>
      </c>
      <c r="D16" s="19">
        <v>2</v>
      </c>
      <c r="E16" s="18" t="str">
        <f>IFERROR(VLOOKUP(C16,'لیست کالاها'!$B$2:$D$21,2,FALSE),"")</f>
        <v>عدد</v>
      </c>
      <c r="F16" s="20">
        <f>IFERROR(VLOOKUP(C16,'لیست کالاها'!$B$2:$D$21,3,FALSE),"")</f>
        <v>1100000</v>
      </c>
      <c r="G16" s="21">
        <v>5</v>
      </c>
      <c r="H16" s="21">
        <v>9</v>
      </c>
      <c r="I16" s="22">
        <f t="shared" si="0"/>
        <v>2278100</v>
      </c>
    </row>
    <row r="17" spans="1:9" ht="30.75" customHeight="1">
      <c r="A17" s="17">
        <v>7</v>
      </c>
      <c r="B17" s="18">
        <f>IFERROR(INDEX('لیست کالاها'!$A$2:$A$21,MATCH(C17,'لیست کالاها'!$B$2:$B$21,0)),"")</f>
        <v>1010</v>
      </c>
      <c r="C17" s="19" t="s">
        <v>36</v>
      </c>
      <c r="D17" s="19">
        <v>1</v>
      </c>
      <c r="E17" s="18" t="str">
        <f>IFERROR(VLOOKUP(C17,'لیست کالاها'!$B$2:$D$21,2,FALSE),"")</f>
        <v>خدمت</v>
      </c>
      <c r="F17" s="20">
        <f>IFERROR(VLOOKUP(C17,'لیست کالاها'!$B$2:$D$21,3,FALSE),"")</f>
        <v>300000</v>
      </c>
      <c r="G17" s="21">
        <v>0</v>
      </c>
      <c r="H17" s="21">
        <v>9</v>
      </c>
      <c r="I17" s="22">
        <f t="shared" si="0"/>
        <v>327000</v>
      </c>
    </row>
    <row r="18" spans="1:9" ht="30.75" customHeight="1">
      <c r="A18" s="17">
        <v>8</v>
      </c>
      <c r="B18" s="18">
        <f>IFERROR(INDEX('لیست کالاها'!$A$2:$A$21,MATCH(C18,'لیست کالاها'!$B$2:$B$21,0)),"")</f>
        <v>1008</v>
      </c>
      <c r="C18" s="19" t="s">
        <v>37</v>
      </c>
      <c r="D18" s="19">
        <v>2</v>
      </c>
      <c r="E18" s="18" t="str">
        <f>IFERROR(VLOOKUP(C18,'لیست کالاها'!$B$2:$D$21,2,FALSE),"")</f>
        <v>عدد</v>
      </c>
      <c r="F18" s="20">
        <f>IFERROR(VLOOKUP(C18,'لیست کالاها'!$B$2:$D$21,3,FALSE),"")</f>
        <v>250000</v>
      </c>
      <c r="G18" s="21">
        <v>0</v>
      </c>
      <c r="H18" s="21">
        <v>9</v>
      </c>
      <c r="I18" s="22">
        <f t="shared" si="0"/>
        <v>545000</v>
      </c>
    </row>
    <row r="19" spans="1:9" ht="30.75" customHeight="1">
      <c r="A19" s="17">
        <v>9</v>
      </c>
      <c r="B19" s="18" t="str">
        <f>IFERROR(INDEX('لیست کالاها'!$A$2:$A$21,MATCH(C19,'لیست کالاها'!$B$2:$B$21,0)),"")</f>
        <v/>
      </c>
      <c r="C19" s="19"/>
      <c r="D19" s="19"/>
      <c r="E19" s="18" t="str">
        <f>IFERROR(VLOOKUP(C19,'لیست کالاها'!$B$2:$D$21,2,FALSE),"")</f>
        <v/>
      </c>
      <c r="F19" s="20" t="str">
        <f>IFERROR(VLOOKUP(C19,'لیست کالاها'!$B$2:$D$21,3,FALSE),"")</f>
        <v/>
      </c>
      <c r="G19" s="21"/>
      <c r="H19" s="21"/>
      <c r="I19" s="22" t="str">
        <f t="shared" si="0"/>
        <v/>
      </c>
    </row>
    <row r="20" spans="1:9" ht="30.75" customHeight="1">
      <c r="A20" s="17">
        <v>10</v>
      </c>
      <c r="B20" s="18" t="str">
        <f>IFERROR(INDEX('لیست کالاها'!$A$2:$A$21,MATCH(C20,'لیست کالاها'!$B$2:$B$21,0)),"")</f>
        <v/>
      </c>
      <c r="C20" s="19"/>
      <c r="D20" s="19"/>
      <c r="E20" s="18" t="str">
        <f>IFERROR(VLOOKUP(C20,'لیست کالاها'!$B$2:$D$21,2,FALSE),"")</f>
        <v/>
      </c>
      <c r="F20" s="20" t="str">
        <f>IFERROR(VLOOKUP(C20,'لیست کالاها'!$B$2:$D$21,3,FALSE),"")</f>
        <v/>
      </c>
      <c r="G20" s="21"/>
      <c r="H20" s="21"/>
      <c r="I20" s="22" t="str">
        <f t="shared" si="0"/>
        <v/>
      </c>
    </row>
    <row r="21" spans="1:9">
      <c r="A21" s="9"/>
      <c r="I21" s="8"/>
    </row>
    <row r="22" spans="1:9" ht="32" customHeight="1">
      <c r="A22" s="28" t="s">
        <v>38</v>
      </c>
      <c r="B22" s="29"/>
      <c r="C22" s="29"/>
      <c r="D22" s="29"/>
      <c r="F22" s="23" t="s">
        <v>39</v>
      </c>
      <c r="G22" s="23"/>
      <c r="H22" s="23"/>
      <c r="I22" s="24">
        <f>SUMPRODUCT(D11:D20,F11:F20)</f>
        <v>7700000</v>
      </c>
    </row>
    <row r="23" spans="1:9" ht="32" customHeight="1">
      <c r="A23" s="30" t="s">
        <v>40</v>
      </c>
      <c r="B23" s="30"/>
      <c r="C23" s="30"/>
      <c r="D23" s="30"/>
      <c r="F23" s="23" t="s">
        <v>41</v>
      </c>
      <c r="G23" s="23"/>
      <c r="H23" s="23"/>
      <c r="I23" s="24">
        <f>SUMPRODUCT(D11:D20,F11:F20,G11:G20)/100</f>
        <v>250000</v>
      </c>
    </row>
    <row r="24" spans="1:9" ht="32" customHeight="1">
      <c r="A24" s="30" t="s">
        <v>42</v>
      </c>
      <c r="B24" s="30"/>
      <c r="C24" s="30"/>
      <c r="D24" s="30"/>
      <c r="F24" s="23" t="s">
        <v>43</v>
      </c>
      <c r="G24" s="23"/>
      <c r="H24" s="23"/>
      <c r="I24" s="24">
        <f>I22-I23</f>
        <v>7450000</v>
      </c>
    </row>
    <row r="25" spans="1:9" ht="32" customHeight="1">
      <c r="A25" s="30" t="s">
        <v>44</v>
      </c>
      <c r="B25" s="30"/>
      <c r="C25" s="30"/>
      <c r="D25" s="30"/>
      <c r="F25" s="23" t="s">
        <v>45</v>
      </c>
      <c r="G25" s="23"/>
      <c r="H25" s="23"/>
      <c r="I25" s="24">
        <f>SUM(I11:I20)-I24</f>
        <v>670500</v>
      </c>
    </row>
    <row r="26" spans="1:9" ht="32" customHeight="1">
      <c r="A26" s="30" t="s">
        <v>46</v>
      </c>
      <c r="B26" s="30"/>
      <c r="C26" s="30"/>
      <c r="D26" s="30"/>
      <c r="F26" s="25" t="s">
        <v>47</v>
      </c>
      <c r="G26" s="25"/>
      <c r="H26" s="25"/>
      <c r="I26" s="26">
        <f>SUM(I11:I20)</f>
        <v>8120500</v>
      </c>
    </row>
    <row r="27" spans="1:9" ht="32" customHeight="1">
      <c r="A27" s="30" t="s">
        <v>48</v>
      </c>
      <c r="B27" s="30"/>
      <c r="C27" s="30"/>
      <c r="D27" s="30"/>
      <c r="E27" s="1"/>
      <c r="F27" s="23" t="s">
        <v>49</v>
      </c>
      <c r="G27" s="23"/>
      <c r="H27" s="23"/>
      <c r="I27" s="27">
        <f ca="1">TODAY()</f>
        <v>46194</v>
      </c>
    </row>
    <row r="28" spans="1:9">
      <c r="E28" s="1"/>
    </row>
  </sheetData>
  <mergeCells count="29">
    <mergeCell ref="F27:H27"/>
    <mergeCell ref="A22:D22"/>
    <mergeCell ref="A23:D23"/>
    <mergeCell ref="A24:D24"/>
    <mergeCell ref="A25:D25"/>
    <mergeCell ref="A26:D26"/>
    <mergeCell ref="A27:D27"/>
    <mergeCell ref="F22:H22"/>
    <mergeCell ref="F23:H23"/>
    <mergeCell ref="F24:H24"/>
    <mergeCell ref="F25:H25"/>
    <mergeCell ref="F26:H26"/>
    <mergeCell ref="A7:C7"/>
    <mergeCell ref="A8:C8"/>
    <mergeCell ref="E4:E8"/>
    <mergeCell ref="F4:I4"/>
    <mergeCell ref="F5:G5"/>
    <mergeCell ref="H5:I5"/>
    <mergeCell ref="F6:G6"/>
    <mergeCell ref="H6:I6"/>
    <mergeCell ref="F7:G7"/>
    <mergeCell ref="H7:I7"/>
    <mergeCell ref="F8:G8"/>
    <mergeCell ref="H8:I8"/>
    <mergeCell ref="A1:I1"/>
    <mergeCell ref="A2:I2"/>
    <mergeCell ref="A4:D4"/>
    <mergeCell ref="A5:C5"/>
    <mergeCell ref="A6:C6"/>
  </mergeCells>
  <conditionalFormatting sqref="D11:D20">
    <cfRule type="expression" dxfId="9" priority="1">
      <formula>AND($C11&lt;&gt;"",$D11="")</formula>
    </cfRule>
  </conditionalFormatting>
  <pageMargins left="0.7" right="0.7" top="0.75" bottom="0.75" header="0.3" footer="0.3"/>
  <pageSetup paperSize="9" scale="66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'لیست کالاها'!$B$2:$B$21</xm:f>
          </x14:formula1>
          <xm:sqref>C11:C20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rightToLeft="1" workbookViewId="0">
      <selection activeCell="D2" sqref="D2"/>
    </sheetView>
  </sheetViews>
  <sheetFormatPr baseColWidth="10" defaultColWidth="8.83203125" defaultRowHeight="15"/>
  <cols>
    <col min="1" max="1" width="9.5" customWidth="1"/>
    <col min="2" max="2" width="28" customWidth="1"/>
    <col min="3" max="3" width="7.83203125" customWidth="1"/>
    <col min="4" max="4" width="20.6640625" customWidth="1"/>
    <col min="6" max="6" width="8" customWidth="1"/>
    <col min="7" max="7" width="52" customWidth="1"/>
  </cols>
  <sheetData>
    <row r="1" spans="1:8" ht="40" customHeight="1">
      <c r="A1" s="37" t="s">
        <v>22</v>
      </c>
      <c r="B1" s="38" t="s">
        <v>50</v>
      </c>
      <c r="C1" s="38" t="s">
        <v>25</v>
      </c>
      <c r="D1" s="39" t="s">
        <v>26</v>
      </c>
      <c r="F1" s="16" t="s">
        <v>51</v>
      </c>
      <c r="G1" s="14"/>
      <c r="H1" s="14"/>
    </row>
    <row r="2" spans="1:8" ht="34">
      <c r="A2" s="40">
        <v>1001</v>
      </c>
      <c r="B2" s="17" t="s">
        <v>30</v>
      </c>
      <c r="C2" s="17" t="s">
        <v>52</v>
      </c>
      <c r="D2" s="41">
        <v>450000</v>
      </c>
      <c r="F2" s="2" t="s">
        <v>53</v>
      </c>
      <c r="G2" s="3" t="s">
        <v>54</v>
      </c>
    </row>
    <row r="3" spans="1:8" ht="34">
      <c r="A3" s="40">
        <v>1002</v>
      </c>
      <c r="B3" s="17" t="s">
        <v>31</v>
      </c>
      <c r="C3" s="17" t="s">
        <v>52</v>
      </c>
      <c r="D3" s="41">
        <v>850000</v>
      </c>
      <c r="F3" s="4" t="s">
        <v>55</v>
      </c>
      <c r="G3" s="5" t="s">
        <v>56</v>
      </c>
    </row>
    <row r="4" spans="1:8" ht="34">
      <c r="A4" s="40">
        <v>1003</v>
      </c>
      <c r="B4" s="17" t="s">
        <v>32</v>
      </c>
      <c r="C4" s="17" t="s">
        <v>52</v>
      </c>
      <c r="D4" s="41">
        <v>650000</v>
      </c>
      <c r="F4" s="4" t="s">
        <v>57</v>
      </c>
      <c r="G4" s="5" t="s">
        <v>58</v>
      </c>
    </row>
    <row r="5" spans="1:8" ht="17">
      <c r="A5" s="40">
        <v>1004</v>
      </c>
      <c r="B5" s="17" t="s">
        <v>33</v>
      </c>
      <c r="C5" s="17" t="s">
        <v>52</v>
      </c>
      <c r="D5" s="41">
        <v>350000</v>
      </c>
      <c r="F5" s="6" t="s">
        <v>59</v>
      </c>
      <c r="G5" s="7" t="s">
        <v>60</v>
      </c>
    </row>
    <row r="6" spans="1:8" ht="17">
      <c r="A6" s="40">
        <v>1005</v>
      </c>
      <c r="B6" s="17" t="s">
        <v>34</v>
      </c>
      <c r="C6" s="17" t="s">
        <v>52</v>
      </c>
      <c r="D6" s="41">
        <v>1250000</v>
      </c>
    </row>
    <row r="7" spans="1:8" ht="17">
      <c r="A7" s="40">
        <v>1006</v>
      </c>
      <c r="B7" s="17" t="s">
        <v>35</v>
      </c>
      <c r="C7" s="17" t="s">
        <v>52</v>
      </c>
      <c r="D7" s="41">
        <v>1100000</v>
      </c>
    </row>
    <row r="8" spans="1:8" ht="17">
      <c r="A8" s="40">
        <v>1007</v>
      </c>
      <c r="B8" s="17" t="s">
        <v>61</v>
      </c>
      <c r="C8" s="17" t="s">
        <v>52</v>
      </c>
      <c r="D8" s="41">
        <v>600000</v>
      </c>
    </row>
    <row r="9" spans="1:8" ht="17">
      <c r="A9" s="40">
        <v>1008</v>
      </c>
      <c r="B9" s="17" t="s">
        <v>37</v>
      </c>
      <c r="C9" s="17" t="s">
        <v>52</v>
      </c>
      <c r="D9" s="41">
        <v>250000</v>
      </c>
    </row>
    <row r="10" spans="1:8" ht="17">
      <c r="A10" s="40">
        <v>1009</v>
      </c>
      <c r="B10" s="17" t="s">
        <v>62</v>
      </c>
      <c r="C10" s="17" t="s">
        <v>52</v>
      </c>
      <c r="D10" s="41">
        <v>80000</v>
      </c>
    </row>
    <row r="11" spans="1:8" ht="17">
      <c r="A11" s="40">
        <v>1010</v>
      </c>
      <c r="B11" s="17" t="s">
        <v>36</v>
      </c>
      <c r="C11" s="17" t="s">
        <v>63</v>
      </c>
      <c r="D11" s="41">
        <v>300000</v>
      </c>
    </row>
    <row r="12" spans="1:8" ht="17">
      <c r="A12" s="40">
        <v>1011</v>
      </c>
      <c r="B12" s="17" t="s">
        <v>64</v>
      </c>
      <c r="C12" s="17" t="s">
        <v>65</v>
      </c>
      <c r="D12" s="41">
        <v>200000</v>
      </c>
    </row>
    <row r="13" spans="1:8" ht="17">
      <c r="A13" s="40">
        <v>1012</v>
      </c>
      <c r="B13" s="17" t="s">
        <v>66</v>
      </c>
      <c r="C13" s="17" t="s">
        <v>63</v>
      </c>
      <c r="D13" s="41">
        <v>1500000</v>
      </c>
    </row>
    <row r="14" spans="1:8" ht="17">
      <c r="A14" s="40">
        <v>1013</v>
      </c>
      <c r="B14" s="17" t="s">
        <v>67</v>
      </c>
      <c r="C14" s="17" t="s">
        <v>52</v>
      </c>
      <c r="D14" s="41">
        <v>4200000</v>
      </c>
    </row>
    <row r="15" spans="1:8" ht="17">
      <c r="A15" s="40">
        <v>1014</v>
      </c>
      <c r="B15" s="17" t="s">
        <v>68</v>
      </c>
      <c r="C15" s="17" t="s">
        <v>52</v>
      </c>
      <c r="D15" s="41">
        <v>950000</v>
      </c>
    </row>
    <row r="16" spans="1:8" ht="17">
      <c r="A16" s="40">
        <v>1015</v>
      </c>
      <c r="B16" s="17" t="s">
        <v>69</v>
      </c>
      <c r="C16" s="17" t="s">
        <v>52</v>
      </c>
      <c r="D16" s="41">
        <v>3500000</v>
      </c>
    </row>
    <row r="17" spans="1:4" ht="17">
      <c r="A17" s="40">
        <v>1016</v>
      </c>
      <c r="B17" s="17" t="s">
        <v>70</v>
      </c>
      <c r="C17" s="17" t="s">
        <v>52</v>
      </c>
      <c r="D17" s="41">
        <v>1350000</v>
      </c>
    </row>
    <row r="18" spans="1:4" ht="17">
      <c r="A18" s="40">
        <v>1017</v>
      </c>
      <c r="B18" s="17" t="s">
        <v>71</v>
      </c>
      <c r="C18" s="17" t="s">
        <v>52</v>
      </c>
      <c r="D18" s="41">
        <v>6700000</v>
      </c>
    </row>
    <row r="19" spans="1:4" ht="17">
      <c r="A19" s="40">
        <v>1018</v>
      </c>
      <c r="B19" s="17" t="s">
        <v>72</v>
      </c>
      <c r="C19" s="17" t="s">
        <v>52</v>
      </c>
      <c r="D19" s="41">
        <v>2300000</v>
      </c>
    </row>
    <row r="20" spans="1:4" ht="17">
      <c r="A20" s="40">
        <v>1019</v>
      </c>
      <c r="B20" s="17" t="s">
        <v>73</v>
      </c>
      <c r="C20" s="17" t="s">
        <v>63</v>
      </c>
      <c r="D20" s="41">
        <v>2500000</v>
      </c>
    </row>
    <row r="21" spans="1:4" ht="17">
      <c r="A21" s="42">
        <v>1020</v>
      </c>
      <c r="B21" s="43" t="s">
        <v>74</v>
      </c>
      <c r="C21" s="43" t="s">
        <v>65</v>
      </c>
      <c r="D21" s="44">
        <v>350000</v>
      </c>
    </row>
  </sheetData>
  <mergeCells count="1">
    <mergeCell ref="F1:H1"/>
  </mergeCells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فاکتور فروش</vt:lpstr>
      <vt:lpstr>لیست کالاها</vt:lpstr>
      <vt:lpstr>'فاکتور فروش'!Print_Area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Negar Ghomi</cp:lastModifiedBy>
  <cp:lastPrinted>2026-06-21T06:32:20Z</cp:lastPrinted>
  <dcterms:modified xsi:type="dcterms:W3CDTF">2026-06-21T06:33:13Z</dcterms:modified>
</cp:coreProperties>
</file>